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Лист2" sheetId="2" r:id="rId1"/>
    <sheet name="Лист3" sheetId="3" r:id="rId2"/>
  </sheets>
  <calcPr calcId="162913" refMode="R1C1"/>
</workbook>
</file>

<file path=xl/calcChain.xml><?xml version="1.0" encoding="utf-8"?>
<calcChain xmlns="http://schemas.openxmlformats.org/spreadsheetml/2006/main">
  <c r="E28" i="3" l="1"/>
  <c r="E16" i="3"/>
  <c r="E15" i="3"/>
  <c r="E14" i="3"/>
  <c r="E13" i="3"/>
  <c r="E12" i="3"/>
  <c r="E11" i="3"/>
  <c r="E10" i="3"/>
  <c r="E9" i="3"/>
  <c r="E8" i="3"/>
  <c r="E7" i="3"/>
  <c r="E6" i="3"/>
  <c r="E5" i="3"/>
  <c r="D16" i="3"/>
  <c r="D15" i="3"/>
  <c r="D14" i="3"/>
  <c r="D13" i="3"/>
  <c r="D12" i="3" l="1"/>
  <c r="D11" i="3"/>
  <c r="D10" i="3"/>
  <c r="D9" i="3"/>
  <c r="D8" i="3"/>
  <c r="D7" i="3"/>
  <c r="D6" i="3"/>
  <c r="D5" i="3"/>
  <c r="C22" i="3"/>
  <c r="C23" i="3" s="1"/>
  <c r="E22" i="3"/>
  <c r="D22" i="3" l="1"/>
  <c r="E24" i="3" s="1"/>
  <c r="E16" i="2"/>
  <c r="E15" i="2"/>
  <c r="E14" i="2"/>
  <c r="E13" i="2"/>
  <c r="E12" i="2"/>
  <c r="E11" i="2"/>
  <c r="E10" i="2"/>
  <c r="E9" i="2"/>
  <c r="E8" i="2"/>
  <c r="E7" i="2"/>
  <c r="E6" i="2"/>
  <c r="E5" i="2"/>
  <c r="E28" i="2"/>
  <c r="C23" i="2"/>
  <c r="D16" i="2"/>
  <c r="D15" i="2"/>
  <c r="D14" i="2"/>
  <c r="D13" i="2"/>
  <c r="D12" i="2"/>
  <c r="D11" i="2"/>
  <c r="C22" i="2"/>
  <c r="D10" i="2"/>
  <c r="D9" i="2"/>
  <c r="D8" i="2"/>
  <c r="D7" i="2"/>
  <c r="D6" i="2"/>
  <c r="D5" i="2"/>
  <c r="D22" i="2" l="1"/>
  <c r="E22" i="2"/>
  <c r="E24" i="2" l="1"/>
</calcChain>
</file>

<file path=xl/sharedStrings.xml><?xml version="1.0" encoding="utf-8"?>
<sst xmlns="http://schemas.openxmlformats.org/spreadsheetml/2006/main" count="78" uniqueCount="41">
  <si>
    <t>№ п./п</t>
  </si>
  <si>
    <t>Месяц</t>
  </si>
  <si>
    <t>Сумма по счет-факт.       От АО " СИБЭКО"</t>
  </si>
  <si>
    <t>Начислено собств.</t>
  </si>
  <si>
    <t>1.</t>
  </si>
  <si>
    <t>2.</t>
  </si>
  <si>
    <t>февраль</t>
  </si>
  <si>
    <t>3.</t>
  </si>
  <si>
    <t>март</t>
  </si>
  <si>
    <t>4.</t>
  </si>
  <si>
    <t>апрель</t>
  </si>
  <si>
    <t>5.</t>
  </si>
  <si>
    <t>май</t>
  </si>
  <si>
    <t>6.</t>
  </si>
  <si>
    <t>июнь</t>
  </si>
  <si>
    <t>7.</t>
  </si>
  <si>
    <t>июль</t>
  </si>
  <si>
    <t>8.</t>
  </si>
  <si>
    <t>август</t>
  </si>
  <si>
    <t>9.</t>
  </si>
  <si>
    <t>сентябрь</t>
  </si>
  <si>
    <t>10.</t>
  </si>
  <si>
    <t>октябрь</t>
  </si>
  <si>
    <t>11.</t>
  </si>
  <si>
    <t>ноябрь</t>
  </si>
  <si>
    <t>12.</t>
  </si>
  <si>
    <t>декабрь</t>
  </si>
  <si>
    <t>Итого:</t>
  </si>
  <si>
    <t>Сумма для перерасчета:</t>
  </si>
  <si>
    <t>и начисленных собственникам помещений</t>
  </si>
  <si>
    <t>Среднемесячная сумма по отоплению:</t>
  </si>
  <si>
    <t>Главный бухгалтер</t>
  </si>
  <si>
    <t>Кожеурова С.В.</t>
  </si>
  <si>
    <t xml:space="preserve">Расчет сумм по отоплению за 2021 г. , предъявленных  от АО "СИБЭКО" </t>
  </si>
  <si>
    <t>Г.Кал.</t>
  </si>
  <si>
    <t>январь 2021 г.</t>
  </si>
  <si>
    <t>ср.Гкал.</t>
  </si>
  <si>
    <t xml:space="preserve">Сумма для перерасчета на 1 кв.м. </t>
  </si>
  <si>
    <t>Площадь дома по отоплению -</t>
  </si>
  <si>
    <t xml:space="preserve">Расчет сумм по отоплению за 2022 г. , предъявленных  от АО "СИБЭКО" </t>
  </si>
  <si>
    <t>январь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</si>
</sst>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₽&quot;"/>
    <numFmt numFmtId="165" formatCode="#,##0.0000"/>
    <numFmt numFmtId="166" formatCode="0.000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/>
    <xf numFmtId="165" fontId="0" fillId="0" borderId="1" xfId="0" applyNumberFormat="1" applyBorder="1" applyAlignment="1">
      <alignment horizontal="center" vertical="center"/>
    </xf>
    <xf numFmtId="166" fontId="0" fillId="0" borderId="0" xfId="0" applyNumberFormat="1"/>
    <xf numFmtId="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workbookViewId="0">
      <selection activeCell="D33" sqref="D33"/>
    </sheetView>
  </sheetViews>
  <sheetFormatPr defaultRowHeight="15" x14ac:dyDescent="0.25"/>
  <cols>
    <col min="2" max="2" width="19.85546875" customWidth="1"/>
    <col min="3" max="3" width="15.28515625" customWidth="1"/>
    <col min="4" max="4" width="20.42578125" customWidth="1"/>
    <col min="5" max="5" width="22.85546875" customWidth="1"/>
  </cols>
  <sheetData>
    <row r="2" spans="1:5" x14ac:dyDescent="0.25">
      <c r="B2" t="s">
        <v>33</v>
      </c>
    </row>
    <row r="3" spans="1:5" x14ac:dyDescent="0.25">
      <c r="B3" t="s">
        <v>29</v>
      </c>
    </row>
    <row r="4" spans="1:5" ht="30" x14ac:dyDescent="0.25">
      <c r="A4" s="1" t="s">
        <v>0</v>
      </c>
      <c r="B4" s="1" t="s">
        <v>1</v>
      </c>
      <c r="C4" s="1" t="s">
        <v>34</v>
      </c>
      <c r="D4" s="2" t="s">
        <v>2</v>
      </c>
      <c r="E4" s="2" t="s">
        <v>3</v>
      </c>
    </row>
    <row r="5" spans="1:5" x14ac:dyDescent="0.25">
      <c r="A5" s="3" t="s">
        <v>4</v>
      </c>
      <c r="B5" s="3" t="s">
        <v>35</v>
      </c>
      <c r="C5" s="6">
        <v>959.26390000000004</v>
      </c>
      <c r="D5" s="4">
        <f>C5*1467.82</f>
        <v>1408026.7376979999</v>
      </c>
      <c r="E5" s="4">
        <f>445963.98+189250.47</f>
        <v>635214.44999999995</v>
      </c>
    </row>
    <row r="6" spans="1:5" x14ac:dyDescent="0.25">
      <c r="A6" s="3" t="s">
        <v>5</v>
      </c>
      <c r="B6" s="3" t="s">
        <v>6</v>
      </c>
      <c r="C6" s="6">
        <v>834.976</v>
      </c>
      <c r="D6" s="4">
        <f t="shared" ref="D6:D10" si="0">C6*1467.82</f>
        <v>1225594.4723199999</v>
      </c>
      <c r="E6" s="4">
        <f>401537.09+166707.71</f>
        <v>568244.80000000005</v>
      </c>
    </row>
    <row r="7" spans="1:5" x14ac:dyDescent="0.25">
      <c r="A7" s="3" t="s">
        <v>7</v>
      </c>
      <c r="B7" s="3" t="s">
        <v>8</v>
      </c>
      <c r="C7" s="6">
        <v>673.38340000000005</v>
      </c>
      <c r="D7" s="4">
        <f t="shared" si="0"/>
        <v>988405.62218800001</v>
      </c>
      <c r="E7" s="4">
        <f>445963.98+127822.1</f>
        <v>573786.07999999996</v>
      </c>
    </row>
    <row r="8" spans="1:5" x14ac:dyDescent="0.25">
      <c r="A8" s="3" t="s">
        <v>9</v>
      </c>
      <c r="B8" s="3" t="s">
        <v>10</v>
      </c>
      <c r="C8" s="6">
        <v>487.19929999999999</v>
      </c>
      <c r="D8" s="4">
        <f t="shared" si="0"/>
        <v>715120.87652599998</v>
      </c>
      <c r="E8" s="4">
        <f>445963.98+163981.81</f>
        <v>609945.79</v>
      </c>
    </row>
    <row r="9" spans="1:5" x14ac:dyDescent="0.25">
      <c r="A9" s="3" t="s">
        <v>11</v>
      </c>
      <c r="B9" s="3" t="s">
        <v>12</v>
      </c>
      <c r="C9" s="6">
        <v>213.86779999999999</v>
      </c>
      <c r="D9" s="4">
        <f t="shared" si="0"/>
        <v>313919.43419599999</v>
      </c>
      <c r="E9" s="4">
        <f>445963.98+140326.29</f>
        <v>586290.27</v>
      </c>
    </row>
    <row r="10" spans="1:5" x14ac:dyDescent="0.25">
      <c r="A10" s="3" t="s">
        <v>13</v>
      </c>
      <c r="B10" s="3" t="s">
        <v>14</v>
      </c>
      <c r="C10" s="6">
        <v>142.6859</v>
      </c>
      <c r="D10" s="4">
        <f t="shared" si="0"/>
        <v>209437.21773800001</v>
      </c>
      <c r="E10" s="4">
        <f>445963.98+105523.79</f>
        <v>551487.77</v>
      </c>
    </row>
    <row r="11" spans="1:5" x14ac:dyDescent="0.25">
      <c r="A11" s="3" t="s">
        <v>15</v>
      </c>
      <c r="B11" s="3" t="s">
        <v>16</v>
      </c>
      <c r="C11" s="6">
        <v>148.96960000000001</v>
      </c>
      <c r="D11" s="4">
        <f>C11*1505.98</f>
        <v>224345.23820800002</v>
      </c>
      <c r="E11" s="4">
        <f>445963.98+114389.43</f>
        <v>560353.40999999992</v>
      </c>
    </row>
    <row r="12" spans="1:5" x14ac:dyDescent="0.25">
      <c r="A12" s="3" t="s">
        <v>17</v>
      </c>
      <c r="B12" s="3" t="s">
        <v>18</v>
      </c>
      <c r="C12" s="6">
        <v>141.34639999999999</v>
      </c>
      <c r="D12" s="4">
        <f t="shared" ref="D12:D16" si="1">C12*1505.98</f>
        <v>212864.85147199998</v>
      </c>
      <c r="E12" s="4">
        <f>540226.95+86958.5</f>
        <v>627185.44999999995</v>
      </c>
    </row>
    <row r="13" spans="1:5" x14ac:dyDescent="0.25">
      <c r="A13" s="3" t="s">
        <v>19</v>
      </c>
      <c r="B13" s="3" t="s">
        <v>20</v>
      </c>
      <c r="C13" s="6">
        <v>165.24809999999999</v>
      </c>
      <c r="D13" s="4">
        <f t="shared" si="1"/>
        <v>248860.33363799998</v>
      </c>
      <c r="E13" s="4">
        <f>484743.37+143770.29</f>
        <v>628513.66</v>
      </c>
    </row>
    <row r="14" spans="1:5" x14ac:dyDescent="0.25">
      <c r="A14" s="3" t="s">
        <v>21</v>
      </c>
      <c r="B14" s="3" t="s">
        <v>22</v>
      </c>
      <c r="C14" s="6">
        <v>387.19080000000002</v>
      </c>
      <c r="D14" s="4">
        <f t="shared" si="1"/>
        <v>583101.60098400002</v>
      </c>
      <c r="E14" s="4">
        <f>484743.37+83096.13</f>
        <v>567839.5</v>
      </c>
    </row>
    <row r="15" spans="1:5" x14ac:dyDescent="0.25">
      <c r="A15" s="3" t="s">
        <v>23</v>
      </c>
      <c r="B15" s="3" t="s">
        <v>24</v>
      </c>
      <c r="C15" s="6">
        <v>546.93939999999998</v>
      </c>
      <c r="D15" s="4">
        <f t="shared" si="1"/>
        <v>823679.79761200002</v>
      </c>
      <c r="E15" s="4">
        <f>484743.37+119075.45</f>
        <v>603818.81999999995</v>
      </c>
    </row>
    <row r="16" spans="1:5" x14ac:dyDescent="0.25">
      <c r="A16" s="3" t="s">
        <v>25</v>
      </c>
      <c r="B16" s="3" t="s">
        <v>26</v>
      </c>
      <c r="C16" s="6">
        <v>666.74990000000003</v>
      </c>
      <c r="D16" s="4">
        <f t="shared" si="1"/>
        <v>1004112.014402</v>
      </c>
      <c r="E16" s="4">
        <f>484743.37+87786</f>
        <v>572529.37</v>
      </c>
    </row>
    <row r="17" spans="1:5" x14ac:dyDescent="0.25">
      <c r="A17" s="3"/>
      <c r="B17" s="3"/>
      <c r="C17" s="3"/>
      <c r="D17" s="4"/>
      <c r="E17" s="4"/>
    </row>
    <row r="18" spans="1:5" x14ac:dyDescent="0.25">
      <c r="A18" s="3"/>
      <c r="B18" s="3"/>
      <c r="C18" s="3"/>
      <c r="D18" s="4"/>
      <c r="E18" s="4"/>
    </row>
    <row r="19" spans="1:5" x14ac:dyDescent="0.25">
      <c r="A19" s="3"/>
      <c r="B19" s="3"/>
      <c r="C19" s="3"/>
      <c r="D19" s="4"/>
      <c r="E19" s="4"/>
    </row>
    <row r="20" spans="1:5" x14ac:dyDescent="0.25">
      <c r="A20" s="3"/>
      <c r="B20" s="3"/>
      <c r="C20" s="3"/>
      <c r="D20" s="4"/>
      <c r="E20" s="4"/>
    </row>
    <row r="21" spans="1:5" x14ac:dyDescent="0.25">
      <c r="A21" s="3"/>
      <c r="B21" s="3"/>
      <c r="C21" s="3"/>
      <c r="D21" s="4"/>
      <c r="E21" s="4"/>
    </row>
    <row r="22" spans="1:5" x14ac:dyDescent="0.25">
      <c r="A22" s="3"/>
      <c r="B22" s="3" t="s">
        <v>27</v>
      </c>
      <c r="C22" s="6">
        <f>SUM(C5:C21)</f>
        <v>5367.8204999999998</v>
      </c>
      <c r="D22" s="4">
        <f>SUM(D5:D21)</f>
        <v>7957468.1969819991</v>
      </c>
      <c r="E22" s="4">
        <f>SUM(E5:E21)</f>
        <v>7085209.370000001</v>
      </c>
    </row>
    <row r="23" spans="1:5" x14ac:dyDescent="0.25">
      <c r="B23" t="s">
        <v>36</v>
      </c>
      <c r="C23" s="7">
        <f>C22/12</f>
        <v>447.318375</v>
      </c>
    </row>
    <row r="24" spans="1:5" x14ac:dyDescent="0.25">
      <c r="B24" t="s">
        <v>28</v>
      </c>
      <c r="E24" s="8">
        <f>D22-E22</f>
        <v>872258.82698199805</v>
      </c>
    </row>
    <row r="25" spans="1:5" x14ac:dyDescent="0.25">
      <c r="B25" t="s">
        <v>37</v>
      </c>
      <c r="E25">
        <v>29.241</v>
      </c>
    </row>
    <row r="26" spans="1:5" x14ac:dyDescent="0.25">
      <c r="B26" t="s">
        <v>38</v>
      </c>
      <c r="D26" s="5">
        <v>29830.3</v>
      </c>
    </row>
    <row r="28" spans="1:5" x14ac:dyDescent="0.25">
      <c r="B28" t="s">
        <v>30</v>
      </c>
      <c r="E28">
        <f>C23*1505.98</f>
        <v>673652.52638249996</v>
      </c>
    </row>
    <row r="30" spans="1:5" x14ac:dyDescent="0.25">
      <c r="B30" t="s">
        <v>31</v>
      </c>
      <c r="E30" t="s">
        <v>32</v>
      </c>
    </row>
  </sheetData>
  <pageMargins left="0.11811023622047245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0"/>
  <sheetViews>
    <sheetView tabSelected="1" workbookViewId="0">
      <selection activeCell="E28" sqref="E28"/>
    </sheetView>
  </sheetViews>
  <sheetFormatPr defaultRowHeight="15" x14ac:dyDescent="0.25"/>
  <cols>
    <col min="1" max="1" width="11.5703125" customWidth="1"/>
    <col min="2" max="2" width="18.28515625" customWidth="1"/>
    <col min="3" max="3" width="16.5703125" customWidth="1"/>
    <col min="4" max="4" width="16.28515625" customWidth="1"/>
    <col min="5" max="5" width="21.28515625" customWidth="1"/>
  </cols>
  <sheetData>
    <row r="2" spans="1:5" x14ac:dyDescent="0.25">
      <c r="B2" t="s">
        <v>39</v>
      </c>
    </row>
    <row r="3" spans="1:5" x14ac:dyDescent="0.25">
      <c r="B3" t="s">
        <v>29</v>
      </c>
    </row>
    <row r="4" spans="1:5" ht="45" x14ac:dyDescent="0.25">
      <c r="A4" s="1" t="s">
        <v>0</v>
      </c>
      <c r="B4" s="1" t="s">
        <v>1</v>
      </c>
      <c r="C4" s="1" t="s">
        <v>34</v>
      </c>
      <c r="D4" s="2" t="s">
        <v>2</v>
      </c>
      <c r="E4" s="2" t="s">
        <v>3</v>
      </c>
    </row>
    <row r="5" spans="1:5" x14ac:dyDescent="0.25">
      <c r="A5" s="3" t="s">
        <v>4</v>
      </c>
      <c r="B5" s="3" t="s">
        <v>40</v>
      </c>
      <c r="C5" s="6">
        <v>726.43589999999995</v>
      </c>
      <c r="D5" s="4">
        <f>C5*1505.98</f>
        <v>1093997.9366819998</v>
      </c>
      <c r="E5" s="4">
        <f>484722.25+154686.35</f>
        <v>639408.6</v>
      </c>
    </row>
    <row r="6" spans="1:5" x14ac:dyDescent="0.25">
      <c r="A6" s="3" t="s">
        <v>5</v>
      </c>
      <c r="B6" s="3" t="s">
        <v>6</v>
      </c>
      <c r="C6" s="6">
        <v>756.95510000000002</v>
      </c>
      <c r="D6" s="4">
        <f>C6*1505.98</f>
        <v>1139959.241498</v>
      </c>
      <c r="E6" s="4">
        <f>496354.58+141804.59</f>
        <v>638159.17000000004</v>
      </c>
    </row>
    <row r="7" spans="1:5" x14ac:dyDescent="0.25">
      <c r="A7" s="3" t="s">
        <v>7</v>
      </c>
      <c r="B7" s="3" t="s">
        <v>8</v>
      </c>
      <c r="C7" s="6">
        <v>592.39710000000002</v>
      </c>
      <c r="D7" s="4">
        <f>C7*1505.98</f>
        <v>892138.18465800001</v>
      </c>
      <c r="E7" s="4">
        <f>502022.29+142912.39</f>
        <v>644934.67999999993</v>
      </c>
    </row>
    <row r="8" spans="1:5" x14ac:dyDescent="0.25">
      <c r="A8" s="3" t="s">
        <v>9</v>
      </c>
      <c r="B8" s="3" t="s">
        <v>10</v>
      </c>
      <c r="C8" s="6">
        <v>459.38350000000003</v>
      </c>
      <c r="D8" s="4">
        <f>C8*1505.98</f>
        <v>691822.36333000008</v>
      </c>
      <c r="E8" s="4">
        <f>502022.29+154503.22</f>
        <v>656525.51</v>
      </c>
    </row>
    <row r="9" spans="1:5" x14ac:dyDescent="0.25">
      <c r="A9" s="3" t="s">
        <v>11</v>
      </c>
      <c r="B9" s="3" t="s">
        <v>12</v>
      </c>
      <c r="C9" s="6">
        <v>295.31810000000002</v>
      </c>
      <c r="D9" s="4">
        <f>C9*1505.98</f>
        <v>444743.15223800001</v>
      </c>
      <c r="E9" s="4">
        <f>502022.29+181897.8</f>
        <v>683920.09</v>
      </c>
    </row>
    <row r="10" spans="1:5" x14ac:dyDescent="0.25">
      <c r="A10" s="3" t="s">
        <v>13</v>
      </c>
      <c r="B10" s="3" t="s">
        <v>14</v>
      </c>
      <c r="C10" s="6">
        <v>98.043300000000002</v>
      </c>
      <c r="D10" s="4">
        <f>C10*1505.98</f>
        <v>147651.248934</v>
      </c>
      <c r="E10" s="4">
        <f>502022.29+134221.78</f>
        <v>636244.06999999995</v>
      </c>
    </row>
    <row r="11" spans="1:5" x14ac:dyDescent="0.25">
      <c r="A11" s="3" t="s">
        <v>15</v>
      </c>
      <c r="B11" s="3" t="s">
        <v>16</v>
      </c>
      <c r="C11" s="6">
        <v>136.97030000000001</v>
      </c>
      <c r="D11" s="4">
        <f>C11*1673.89</f>
        <v>229273.21546700003</v>
      </c>
      <c r="E11" s="4">
        <f>536922+144863.07</f>
        <v>681785.07000000007</v>
      </c>
    </row>
    <row r="12" spans="1:5" x14ac:dyDescent="0.25">
      <c r="A12" s="3" t="s">
        <v>17</v>
      </c>
      <c r="B12" s="3" t="s">
        <v>18</v>
      </c>
      <c r="C12" s="6">
        <v>144.04929999999999</v>
      </c>
      <c r="D12" s="4">
        <f>C12*1673.89</f>
        <v>241122.68277700001</v>
      </c>
      <c r="E12" s="4">
        <f>536922+112883.57</f>
        <v>649805.57000000007</v>
      </c>
    </row>
    <row r="13" spans="1:5" x14ac:dyDescent="0.25">
      <c r="A13" s="3" t="s">
        <v>19</v>
      </c>
      <c r="B13" s="3" t="s">
        <v>20</v>
      </c>
      <c r="C13" s="6">
        <v>163.03469999999999</v>
      </c>
      <c r="D13" s="4">
        <f>C13*1673.89</f>
        <v>272902.15398299997</v>
      </c>
      <c r="E13" s="4">
        <f>536922+112780.95</f>
        <v>649702.94999999995</v>
      </c>
    </row>
    <row r="14" spans="1:5" x14ac:dyDescent="0.25">
      <c r="A14" s="3" t="s">
        <v>21</v>
      </c>
      <c r="B14" s="3" t="s">
        <v>22</v>
      </c>
      <c r="C14" s="6">
        <v>345.2987</v>
      </c>
      <c r="D14" s="4">
        <f>C14*1673.89</f>
        <v>577992.040943</v>
      </c>
      <c r="E14" s="4">
        <f>536922+171673.7</f>
        <v>708595.7</v>
      </c>
    </row>
    <row r="15" spans="1:5" x14ac:dyDescent="0.25">
      <c r="A15" s="3" t="s">
        <v>23</v>
      </c>
      <c r="B15" s="3" t="s">
        <v>24</v>
      </c>
      <c r="C15" s="6">
        <v>503.84249999999997</v>
      </c>
      <c r="D15" s="4">
        <f>C15*1673.89</f>
        <v>843376.92232500005</v>
      </c>
      <c r="E15" s="4">
        <f>536922+183288.53</f>
        <v>720210.53</v>
      </c>
    </row>
    <row r="16" spans="1:5" x14ac:dyDescent="0.25">
      <c r="A16" s="3" t="s">
        <v>25</v>
      </c>
      <c r="B16" s="3" t="s">
        <v>26</v>
      </c>
      <c r="C16" s="6">
        <v>964.69039999999995</v>
      </c>
      <c r="D16" s="4">
        <f>C16*1873.08</f>
        <v>1806942.2944319998</v>
      </c>
      <c r="E16" s="4">
        <f>672942.22+137598.56</f>
        <v>810540.78</v>
      </c>
    </row>
    <row r="17" spans="1:5" x14ac:dyDescent="0.25">
      <c r="A17" s="3"/>
      <c r="B17" s="3"/>
      <c r="C17" s="3"/>
      <c r="D17" s="4"/>
      <c r="E17" s="4"/>
    </row>
    <row r="18" spans="1:5" x14ac:dyDescent="0.25">
      <c r="A18" s="3"/>
      <c r="B18" s="3"/>
      <c r="C18" s="3"/>
      <c r="D18" s="4"/>
      <c r="E18" s="4"/>
    </row>
    <row r="19" spans="1:5" x14ac:dyDescent="0.25">
      <c r="A19" s="3"/>
      <c r="B19" s="3"/>
      <c r="C19" s="3"/>
      <c r="D19" s="4"/>
      <c r="E19" s="4"/>
    </row>
    <row r="20" spans="1:5" x14ac:dyDescent="0.25">
      <c r="A20" s="3"/>
      <c r="B20" s="3"/>
      <c r="C20" s="3"/>
      <c r="D20" s="4"/>
      <c r="E20" s="4"/>
    </row>
    <row r="21" spans="1:5" x14ac:dyDescent="0.25">
      <c r="A21" s="3"/>
      <c r="B21" s="3"/>
      <c r="C21" s="3"/>
      <c r="D21" s="4"/>
      <c r="E21" s="4"/>
    </row>
    <row r="22" spans="1:5" x14ac:dyDescent="0.25">
      <c r="A22" s="3"/>
      <c r="B22" s="3" t="s">
        <v>27</v>
      </c>
      <c r="C22" s="6">
        <f>SUM(C5:C21)</f>
        <v>5186.4189000000006</v>
      </c>
      <c r="D22" s="4">
        <f>SUM(D5:D21)</f>
        <v>8381921.4372669999</v>
      </c>
      <c r="E22" s="4">
        <f>SUM(E5:E21)</f>
        <v>8119832.7200000007</v>
      </c>
    </row>
    <row r="23" spans="1:5" x14ac:dyDescent="0.25">
      <c r="B23" t="s">
        <v>36</v>
      </c>
      <c r="C23" s="7">
        <f>C22/12</f>
        <v>432.20157500000005</v>
      </c>
    </row>
    <row r="24" spans="1:5" x14ac:dyDescent="0.25">
      <c r="B24" t="s">
        <v>28</v>
      </c>
      <c r="E24" s="8">
        <f>D22-E22</f>
        <v>262088.71726699919</v>
      </c>
    </row>
    <row r="25" spans="1:5" x14ac:dyDescent="0.25">
      <c r="B25" t="s">
        <v>37</v>
      </c>
      <c r="E25">
        <v>8.7859999999999996</v>
      </c>
    </row>
    <row r="26" spans="1:5" x14ac:dyDescent="0.25">
      <c r="B26" t="s">
        <v>38</v>
      </c>
      <c r="D26" s="5">
        <v>29830.3</v>
      </c>
    </row>
    <row r="28" spans="1:5" x14ac:dyDescent="0.25">
      <c r="B28" t="s">
        <v>30</v>
      </c>
      <c r="E28">
        <f>C23*1873.08</f>
        <v>809548.126101</v>
      </c>
    </row>
    <row r="30" spans="1:5" x14ac:dyDescent="0.25">
      <c r="B30" t="s">
        <v>31</v>
      </c>
      <c r="E30" t="s">
        <v>32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2023-02-21T09:22:17Z</dcterms:modified>
</cp:coreProperties>
</file>